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6" windowHeight="9096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<sst xmlns="http://schemas.openxmlformats.org/spreadsheetml/2006/main" count="361" uniqueCount="216">
  <si>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</si>
  <si>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</si>
  <si>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</si>
  <si>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</si>
  <si>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</si>
  <si>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</si>
  <si>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</si>
  <si>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</si>
  <si>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</si>
  <si>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</si>
  <si>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</si>
  <si>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</si>
  <si>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</si>
  <si>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</si>
  <si>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</si>
  <si>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</si>
  <si>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</si>
  <si>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</si>
  <si>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</si>
  <si>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</si>
  <si>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</si>
  <si>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</si>
  <si>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</si>
  <si>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</si>
  <si>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</si>
  <si>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</si>
  <si>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</si>
  <si>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</si>
  <si>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</si>
  <si>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</si>
  <si>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</si>
  <si>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</si>
  <si>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</si>
  <si>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</si>
  <si>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</si>
  <si>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</si>
  <si>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</si>
  <si>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</si>
  <si>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</si>
  <si>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</si>
  <si>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</si>
  <si>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</si>
  <si>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</si>
  <si>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</si>
  <si>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</si>
  <si>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</si>
  <si>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</si>
  <si>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</si>
  <si>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</si>
  <si>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</si>
  <si>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</si>
  <si>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</si>
  <si>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</si>
  <si>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</si>
  <si>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</si>
  <si>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</si>
  <si>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</si>
  <si>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</si>
  <si>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</si>
  <si>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</si>
  <si>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</si>
  <si>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</si>
  <si>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</si>
  <si>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</si>
  <si>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</si>
  <si>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</si>
  <si>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</si>
  <si>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</si>
  <si>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</si>
  <si>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</si>
  <si>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</si>
  <si>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</si>
  <si>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</si>
  <si>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</si>
  <si>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</si>
  <si>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</si>
  <si>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</si>
  <si>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</si>
  <si>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</si>
  <si>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</si>
  <si>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</si>
  <si>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</si>
  <si>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</si>
  <si>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</si>
  <si>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</si>
  <si>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</si>
  <si>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</si>
  <si>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</si>
  <si>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</si>
  <si>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</si>
  <si>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</si>
  <si>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</si>
  <si>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</si>
  <si>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</si>
  <si>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</si>
  <si>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</si>
  <si>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</si>
  <si>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</si>
  <si>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</si>
  <si>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</si>
  <si>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</si>
  <si>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</si>
  <si>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</si>
  <si>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</si>
  <si>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</si>
  <si>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</si>
  <si>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</si>
  <si>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</si>
  <si>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</si>
  <si>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</si>
  <si>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</si>
  <si>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</si>
  <si>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</si>
  <si>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</si>
  <si>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</si>
  <si>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</si>
  <si>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</si>
  <si>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</si>
  <si>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</si>
  <si>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</si>
  <si>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</si>
  <si>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</si>
  <si>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</si>
  <si>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</si>
  <si>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</si>
  <si>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</si>
  <si>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</si>
  <si>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</si>
  <si>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</si>
  <si>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</si>
  <si>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</si>
  <si>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</si>
  <si>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</si>
  <si>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</si>
  <si>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</si>
  <si>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</si>
  <si>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</si>
  <si>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</si>
  <si>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</si>
  <si>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</si>
  <si>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</si>
  <si>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</si>
  <si>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</si>
  <si>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</si>
  <si>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</si>
  <si>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</si>
  <si>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</si>
  <si>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</si>
  <si>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</si>
  <si>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</si>
  <si>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</si>
  <si>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</si>
  <si>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</si>
  <si>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</si>
  <si>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</si>
  <si>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</si>
  <si>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</si>
  <si>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</si>
  <si>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</si>
  <si>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</si>
  <si>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</si>
  <si>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</si>
  <si>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</si>
  <si>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</si>
  <si>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</si>
  <si>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</si>
  <si>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</si>
  <si>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</si>
  <si>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</si>
  <si>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</si>
  <si>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</si>
  <si>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</si>
  <si>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</si>
  <si>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</si>
  <si>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</si>
  <si>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</si>
  <si>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</si>
  <si>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</si>
  <si>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</si>
  <si>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</si>
  <si>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</si>
  <si>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</si>
  <si>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</si>
  <si>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</si>
  <si>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</si>
  <si>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</si>
  <si>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</si>
  <si>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</si>
  <si>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</si>
  <si>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</si>
  <si>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</si>
  <si>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</si>
  <si>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</si>
  <si>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</si>
  <si>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</si>
  <si>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</si>
  <si>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</si>
  <si>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</si>
  <si>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</si>
  <si>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</si>
  <si>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</si>
  <si>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</si>
  <si>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</si>
  <si>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Le Puy en Velay</t>
  </si>
  <si>
    <t>Lille</t>
  </si>
  <si>
    <t>Lagny</t>
  </si>
  <si>
    <t>Nantes</t>
  </si>
  <si>
    <t>Clermont Ferrand</t>
  </si>
  <si>
    <t>HOPE</t>
  </si>
  <si>
    <t>Ermont</t>
  </si>
  <si>
    <t>Clamart</t>
  </si>
  <si>
    <t>Morlaix</t>
  </si>
  <si>
    <t>Neuilly sur Marne</t>
  </si>
  <si>
    <t>2021 - 2022</t>
  </si>
  <si>
    <t>Division 1 Masculine manche 2</t>
  </si>
  <si>
    <t>12 et 13 mars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</si>
</sst>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17" xfId="53" applyFont="1" applyBorder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0" fontId="1" fillId="0" borderId="17" xfId="54" applyFont="1" applyBorder="1" applyAlignment="1">
      <alignment wrapText="1"/>
      <protection/>
    </xf>
    <xf numFmtId="0" fontId="0" fillId="0" borderId="0" xfId="54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3" applyFont="1" applyFill="1" applyAlignment="1">
      <alignment horizontal="center"/>
      <protection/>
    </xf>
    <xf numFmtId="0" fontId="0" fillId="36" borderId="0" xfId="53" applyFill="1">
      <alignment/>
      <protection/>
    </xf>
    <xf numFmtId="0" fontId="0" fillId="36" borderId="0" xfId="53" applyFill="1" applyAlignment="1">
      <alignment vertical="center" wrapText="1"/>
      <protection/>
    </xf>
    <xf numFmtId="0" fontId="3" fillId="37" borderId="17" xfId="53" applyFont="1" applyFill="1" applyBorder="1" applyAlignment="1">
      <alignment horizontal="center"/>
      <protection/>
    </xf>
    <xf numFmtId="0" fontId="4" fillId="37" borderId="15" xfId="53" applyFont="1" applyFill="1" applyBorder="1" applyAlignment="1">
      <alignment horizontal="center"/>
      <protection/>
    </xf>
    <xf numFmtId="0" fontId="1" fillId="36" borderId="0" xfId="53" applyFont="1" applyFill="1">
      <alignment/>
      <protection/>
    </xf>
    <xf numFmtId="0" fontId="0" fillId="37" borderId="17" xfId="53" applyFill="1" applyBorder="1" applyAlignment="1">
      <alignment horizontal="left"/>
      <protection/>
    </xf>
    <xf numFmtId="0" fontId="0" fillId="37" borderId="17" xfId="53" applyFill="1" applyBorder="1">
      <alignment/>
      <protection/>
    </xf>
    <xf numFmtId="0" fontId="3" fillId="36" borderId="0" xfId="53" applyFont="1" applyFill="1" applyBorder="1" applyAlignment="1">
      <alignment horizontal="center"/>
      <protection/>
    </xf>
    <xf numFmtId="0" fontId="0" fillId="36" borderId="0" xfId="53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3" applyFont="1" applyBorder="1" applyAlignment="1" applyProtection="1">
      <alignment wrapText="1"/>
      <protection locked="0"/>
    </xf>
    <xf numFmtId="0" fontId="1" fillId="0" borderId="17" xfId="54" applyFont="1" applyBorder="1" applyAlignment="1" applyProtection="1">
      <alignment wrapText="1"/>
      <protection locked="0"/>
    </xf>
    <xf numFmtId="20" fontId="1" fillId="0" borderId="17" xfId="53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4" applyNumberFormat="1" applyFont="1" applyFill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3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3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3" applyFill="1" applyBorder="1">
      <alignment/>
      <protection/>
    </xf>
    <xf numFmtId="0" fontId="3" fillId="0" borderId="24" xfId="53" applyFont="1" applyBorder="1" applyAlignment="1">
      <alignment horizontal="left" wrapText="1"/>
      <protection/>
    </xf>
    <xf numFmtId="0" fontId="0" fillId="41" borderId="34" xfId="53" applyFill="1" applyBorder="1">
      <alignment/>
      <protection/>
    </xf>
    <xf numFmtId="0" fontId="3" fillId="0" borderId="24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3" applyFill="1" applyBorder="1">
      <alignment/>
      <protection/>
    </xf>
    <xf numFmtId="0" fontId="0" fillId="41" borderId="42" xfId="53" applyFill="1" applyBorder="1">
      <alignment/>
      <protection/>
    </xf>
    <xf numFmtId="20" fontId="1" fillId="0" borderId="17" xfId="54" applyNumberFormat="1" applyFont="1" applyBorder="1" applyAlignment="1">
      <alignment wrapText="1"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5" fillId="0" borderId="17" xfId="54" applyFont="1" applyBorder="1">
      <alignment/>
      <protection/>
    </xf>
    <xf numFmtId="49" fontId="0" fillId="0" borderId="17" xfId="54" applyNumberFormat="1" applyFont="1" applyFill="1" applyBorder="1" applyAlignment="1">
      <alignment horizontal="center" shrinkToFit="1"/>
      <protection/>
    </xf>
    <xf numFmtId="0" fontId="0" fillId="0" borderId="17" xfId="54" applyBorder="1">
      <alignment/>
      <protection/>
    </xf>
    <xf numFmtId="0" fontId="0" fillId="0" borderId="0" xfId="54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1" fillId="0" borderId="0" xfId="53" applyFont="1" applyAlignment="1">
      <alignment horizontal="center" wrapText="1"/>
      <protection/>
    </xf>
    <xf numFmtId="0" fontId="1" fillId="0" borderId="28" xfId="54" applyFont="1" applyBorder="1" applyAlignment="1">
      <alignment horizontal="center"/>
      <protection/>
    </xf>
    <xf numFmtId="0" fontId="1" fillId="0" borderId="49" xfId="54" applyFont="1" applyBorder="1" applyAlignment="1">
      <alignment horizontal="center"/>
      <protection/>
    </xf>
    <xf numFmtId="0" fontId="1" fillId="0" borderId="29" xfId="54" applyFont="1" applyBorder="1" applyAlignment="1">
      <alignment horizontal="center"/>
      <protection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" fillId="36" borderId="0" xfId="53" applyFont="1" applyFill="1" applyAlignment="1">
      <alignment vertical="center" wrapText="1"/>
      <protection/>
    </xf>
    <xf numFmtId="0" fontId="3" fillId="36" borderId="0" xfId="53" applyFont="1" applyFill="1" applyAlignment="1">
      <alignment horizontal="center"/>
      <protection/>
    </xf>
    <xf numFmtId="0" fontId="10" fillId="0" borderId="0" xfId="53" applyFont="1" applyAlignment="1">
      <alignment wrapText="1"/>
      <protection/>
    </xf>
    <xf numFmtId="0" fontId="10" fillId="0" borderId="57" xfId="53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238125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981075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097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193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28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384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479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86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495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67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290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39909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9525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00600"/>
          <a:ext cx="3476625" cy="257175"/>
          <a:chOff x="548" y="289"/>
          <a:chExt cx="80" cy="38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8"/>
            <a:ext cx="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66750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574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14300" cy="228600"/>
    <xdr:sp>
      <xdr:nvSpPr>
        <xdr:cNvPr id="18" name="Text Box 69"/>
        <xdr:cNvSpPr txBox="1">
          <a:spLocks noChangeArrowheads="1"/>
        </xdr:cNvSpPr>
      </xdr:nvSpPr>
      <xdr:spPr>
        <a:xfrm>
          <a:off x="8972550" y="23622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57150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390525"/>
          <a:ext cx="1504950" cy="676275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81150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6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104775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28800"/>
          <a:ext cx="1476375" cy="428625"/>
          <a:chOff x="548" y="289"/>
          <a:chExt cx="80" cy="90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24125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04775" cy="228600"/>
    <xdr:sp>
      <xdr:nvSpPr>
        <xdr:cNvPr id="29" name="Text Box 80"/>
        <xdr:cNvSpPr txBox="1">
          <a:spLocks noChangeArrowheads="1"/>
        </xdr:cNvSpPr>
      </xdr:nvSpPr>
      <xdr:spPr>
        <a:xfrm>
          <a:off x="9191625" y="2676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0510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1430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28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5275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04775" cy="209550"/>
    <xdr:sp>
      <xdr:nvSpPr>
        <xdr:cNvPr id="33" name="Text Box 84"/>
        <xdr:cNvSpPr txBox="1">
          <a:spLocks noChangeArrowheads="1"/>
        </xdr:cNvSpPr>
      </xdr:nvSpPr>
      <xdr:spPr>
        <a:xfrm>
          <a:off x="9105900" y="3390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19450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14300" cy="200025"/>
    <xdr:sp>
      <xdr:nvSpPr>
        <xdr:cNvPr id="35" name="Text Box 87"/>
        <xdr:cNvSpPr txBox="1">
          <a:spLocks noChangeArrowheads="1"/>
        </xdr:cNvSpPr>
      </xdr:nvSpPr>
      <xdr:spPr>
        <a:xfrm>
          <a:off x="9496425" y="351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48050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04775" cy="200025"/>
    <xdr:sp>
      <xdr:nvSpPr>
        <xdr:cNvPr id="37" name="Text Box 90"/>
        <xdr:cNvSpPr txBox="1">
          <a:spLocks noChangeArrowheads="1"/>
        </xdr:cNvSpPr>
      </xdr:nvSpPr>
      <xdr:spPr>
        <a:xfrm>
          <a:off x="9629775" y="3905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01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33375"/>
          <a:ext cx="714375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38100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29050"/>
          <a:ext cx="704850" cy="285750"/>
          <a:chOff x="548" y="289"/>
          <a:chExt cx="80" cy="57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7"/>
            <a:ext cx="1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23900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2990850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590675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9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1990725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09775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3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14375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1"/>
            <a:ext cx="1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38125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0"/>
            <a:ext cx="34" cy="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695325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695325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11"/>
            <a:ext cx="18" cy="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47850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5" cy="51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57450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6" y="354"/>
            <a:ext cx="3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09925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09900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82"/>
            <a:ext cx="18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895725"/>
          <a:ext cx="400050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6"/>
            <a:ext cx="18" cy="2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71925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9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33425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19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19050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43425"/>
          <a:ext cx="3581400" cy="200025"/>
          <a:chOff x="548" y="289"/>
          <a:chExt cx="80" cy="44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213</v>
      </c>
    </row>
    <row r="5" spans="1:3" ht="15">
      <c r="A5" s="64">
        <v>2</v>
      </c>
      <c r="B5" s="65" t="s">
        <v>33</v>
      </c>
      <c r="C5" s="96" t="s">
        <v>214</v>
      </c>
    </row>
    <row r="6" spans="1:3" ht="15">
      <c r="A6" s="64">
        <v>3</v>
      </c>
      <c r="B6" s="65" t="s">
        <v>34</v>
      </c>
      <c r="C6" s="96" t="s">
        <v>215</v>
      </c>
    </row>
    <row r="7" spans="1:3" ht="15">
      <c r="A7" s="64">
        <v>4</v>
      </c>
      <c r="B7" s="65" t="s">
        <v>35</v>
      </c>
      <c r="C7" s="96" t="s">
        <v>203</v>
      </c>
    </row>
    <row r="8" spans="1:3" s="70" customFormat="1" ht="30.75">
      <c r="A8" s="64">
        <v>5</v>
      </c>
      <c r="B8" s="69" t="s">
        <v>67</v>
      </c>
      <c r="C8" s="97" t="s">
        <v>65</v>
      </c>
    </row>
    <row r="9" ht="15">
      <c r="C9" s="98">
        <v>0.020833333333333332</v>
      </c>
    </row>
    <row r="10" spans="1:3" ht="30.75">
      <c r="A10" s="64">
        <v>6</v>
      </c>
      <c r="B10" s="65" t="s">
        <v>109</v>
      </c>
      <c r="C10" s="97" t="s">
        <v>68</v>
      </c>
    </row>
    <row r="11" spans="1:3" ht="15">
      <c r="A11" s="64"/>
      <c r="B11" s="65"/>
      <c r="C11" s="98">
        <v>0.02361111111111111</v>
      </c>
    </row>
    <row r="12" spans="1:3" ht="15">
      <c r="A12" s="64">
        <v>7</v>
      </c>
      <c r="B12" s="69" t="s">
        <v>157</v>
      </c>
      <c r="C12" s="153">
        <v>0.3958333333333333</v>
      </c>
    </row>
    <row r="13" spans="1:3" ht="15">
      <c r="A13" s="64">
        <v>8</v>
      </c>
      <c r="B13" s="69" t="s">
        <v>180</v>
      </c>
      <c r="C13" s="153">
        <v>0.3333333333333333</v>
      </c>
    </row>
    <row r="14" spans="1:3" ht="21" customHeight="1">
      <c r="A14" s="190" t="s">
        <v>71</v>
      </c>
      <c r="B14" s="190"/>
      <c r="C14" s="190"/>
    </row>
    <row r="15" spans="1:3" ht="15.75" thickBot="1">
      <c r="A15" s="66" t="s">
        <v>66</v>
      </c>
      <c r="B15" s="67"/>
      <c r="C15" s="152" t="s">
        <v>110</v>
      </c>
    </row>
    <row r="16" spans="1:3" ht="15">
      <c r="A16" s="143" t="s">
        <v>138</v>
      </c>
      <c r="B16" s="144" t="s">
        <v>203</v>
      </c>
      <c r="C16" s="145" t="s">
        <v>43</v>
      </c>
    </row>
    <row r="17" spans="1:3" ht="15">
      <c r="A17" s="146" t="s">
        <v>139</v>
      </c>
      <c r="B17" s="142" t="s">
        <v>205</v>
      </c>
      <c r="C17" s="147" t="s">
        <v>47</v>
      </c>
    </row>
    <row r="18" spans="1:3" ht="15">
      <c r="A18" s="148" t="s">
        <v>140</v>
      </c>
      <c r="B18" s="142" t="s">
        <v>207</v>
      </c>
      <c r="C18" s="147" t="s">
        <v>51</v>
      </c>
    </row>
    <row r="19" spans="1:3" ht="15">
      <c r="A19" s="148" t="s">
        <v>141</v>
      </c>
      <c r="B19" s="142" t="s">
        <v>209</v>
      </c>
      <c r="C19" s="147" t="s">
        <v>55</v>
      </c>
    </row>
    <row r="20" spans="1:3" ht="15" thickBot="1">
      <c r="A20" s="149" t="s">
        <v>142</v>
      </c>
      <c r="B20" s="150" t="s">
        <v>211</v>
      </c>
      <c r="C20" s="151" t="s">
        <v>58</v>
      </c>
    </row>
    <row r="22" ht="15.75" thickBot="1">
      <c r="A22" s="66" t="s">
        <v>20</v>
      </c>
    </row>
    <row r="23" spans="1:3" ht="15">
      <c r="A23" s="143" t="s">
        <v>143</v>
      </c>
      <c r="B23" s="144" t="s">
        <v>204</v>
      </c>
      <c r="C23" s="145" t="s">
        <v>45</v>
      </c>
    </row>
    <row r="24" spans="1:3" ht="15">
      <c r="A24" s="146" t="s">
        <v>144</v>
      </c>
      <c r="B24" s="142" t="s">
        <v>206</v>
      </c>
      <c r="C24" s="147" t="s">
        <v>49</v>
      </c>
    </row>
    <row r="25" spans="1:3" ht="15">
      <c r="A25" s="148" t="s">
        <v>145</v>
      </c>
      <c r="B25" s="142" t="s">
        <v>208</v>
      </c>
      <c r="C25" s="147" t="s">
        <v>53</v>
      </c>
    </row>
    <row r="26" spans="1:3" ht="15">
      <c r="A26" s="148" t="s">
        <v>146</v>
      </c>
      <c r="B26" s="142" t="s">
        <v>210</v>
      </c>
      <c r="C26" s="147" t="s">
        <v>56</v>
      </c>
    </row>
    <row r="27" spans="1:3" ht="15" thickBot="1">
      <c r="A27" s="149" t="s">
        <v>147</v>
      </c>
      <c r="B27" s="150" t="s">
        <v>212</v>
      </c>
      <c r="C27" s="151" t="s">
        <v>60</v>
      </c>
    </row>
    <row r="30" spans="1:4" ht="17.25">
      <c r="A30" s="191" t="s">
        <v>158</v>
      </c>
      <c r="B30" s="192"/>
      <c r="C30" s="193"/>
      <c r="D30" s="154" t="s">
        <v>179</v>
      </c>
    </row>
    <row r="31" spans="1:4" ht="15">
      <c r="A31" s="191" t="s">
        <v>159</v>
      </c>
      <c r="B31" s="192"/>
      <c r="C31" s="193"/>
      <c r="D31" s="155">
        <v>3</v>
      </c>
    </row>
    <row r="32" spans="1:4" ht="15">
      <c r="A32" s="156"/>
      <c r="B32" s="156" t="s">
        <v>160</v>
      </c>
      <c r="C32" s="156" t="s">
        <v>161</v>
      </c>
      <c r="D32" s="156" t="s">
        <v>72</v>
      </c>
    </row>
    <row r="33" spans="1:4" ht="15">
      <c r="A33" s="109">
        <v>1</v>
      </c>
      <c r="B33" s="157" t="s">
        <v>162</v>
      </c>
      <c r="C33" s="157" t="s">
        <v>163</v>
      </c>
      <c r="D33" s="157" t="s">
        <v>149</v>
      </c>
    </row>
    <row r="34" spans="1:4" ht="15">
      <c r="A34" s="109">
        <v>2</v>
      </c>
      <c r="B34" s="157" t="s">
        <v>164</v>
      </c>
      <c r="C34" s="157" t="s">
        <v>165</v>
      </c>
      <c r="D34" s="157" t="s">
        <v>148</v>
      </c>
    </row>
    <row r="35" spans="1:4" ht="15">
      <c r="A35" s="109">
        <v>3</v>
      </c>
      <c r="B35" s="157" t="s">
        <v>166</v>
      </c>
      <c r="C35" s="157" t="s">
        <v>167</v>
      </c>
      <c r="D35" s="157" t="s">
        <v>153</v>
      </c>
    </row>
    <row r="36" spans="1:4" ht="15">
      <c r="A36" s="109">
        <v>4</v>
      </c>
      <c r="B36" s="157" t="s">
        <v>168</v>
      </c>
      <c r="C36" s="157" t="s">
        <v>169</v>
      </c>
      <c r="D36" s="157" t="s">
        <v>154</v>
      </c>
    </row>
    <row r="37" spans="1:4" ht="15">
      <c r="A37" s="109">
        <v>5</v>
      </c>
      <c r="B37" s="157" t="s">
        <v>170</v>
      </c>
      <c r="C37" s="157" t="s">
        <v>171</v>
      </c>
      <c r="D37" s="157" t="s">
        <v>150</v>
      </c>
    </row>
    <row r="38" spans="1:4" ht="15">
      <c r="A38" s="109">
        <v>6</v>
      </c>
      <c r="B38" s="157" t="s">
        <v>172</v>
      </c>
      <c r="C38" s="157" t="s">
        <v>173</v>
      </c>
      <c r="D38" s="157" t="s">
        <v>155</v>
      </c>
    </row>
    <row r="39" spans="1:4" ht="15">
      <c r="A39" s="109">
        <v>7</v>
      </c>
      <c r="B39" s="157" t="s">
        <v>174</v>
      </c>
      <c r="C39" s="157" t="s">
        <v>175</v>
      </c>
      <c r="D39" s="157" t="s">
        <v>151</v>
      </c>
    </row>
    <row r="40" spans="1:4" ht="15">
      <c r="A40" s="109">
        <v>8</v>
      </c>
      <c r="B40" s="157" t="s">
        <v>176</v>
      </c>
      <c r="C40" s="157" t="s">
        <v>173</v>
      </c>
      <c r="D40" s="157" t="s">
        <v>156</v>
      </c>
    </row>
    <row r="41" spans="1:4" ht="15">
      <c r="A41" s="109">
        <v>9</v>
      </c>
      <c r="B41" s="157" t="s">
        <v>177</v>
      </c>
      <c r="C41" s="157" t="s">
        <v>178</v>
      </c>
      <c r="D41" s="157" t="s">
        <v>152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zoomScaleSheetLayoutView="100" zoomScalePageLayoutView="0" workbookViewId="0" topLeftCell="A1">
      <selection activeCell="D2" sqref="D2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204" t="s">
        <v>36</v>
      </c>
      <c r="H1" s="205"/>
      <c r="I1" s="197" t="str">
        <f>saison</f>
        <v>2021 - 2022</v>
      </c>
      <c r="J1" s="198"/>
      <c r="K1" s="198"/>
      <c r="L1" s="198"/>
      <c r="M1" s="198"/>
      <c r="N1" s="198"/>
      <c r="O1" s="199"/>
      <c r="P1" s="105"/>
    </row>
    <row r="2" spans="6:16" s="71" customFormat="1" ht="26.25" customHeight="1">
      <c r="F2" s="72"/>
      <c r="G2" s="204" t="s">
        <v>37</v>
      </c>
      <c r="H2" s="205"/>
      <c r="I2" s="197" t="str">
        <f>lieu</f>
        <v>Le Puy en Velay</v>
      </c>
      <c r="J2" s="198"/>
      <c r="K2" s="198"/>
      <c r="L2" s="198"/>
      <c r="M2" s="198"/>
      <c r="N2" s="198"/>
      <c r="O2" s="199"/>
      <c r="P2" s="105"/>
    </row>
    <row r="3" spans="10:15" s="73" customFormat="1" ht="21" customHeight="1">
      <c r="J3" s="200" t="s">
        <v>70</v>
      </c>
      <c r="K3" s="200"/>
      <c r="L3" s="200"/>
      <c r="M3" s="200"/>
      <c r="N3" s="200"/>
      <c r="O3" s="200"/>
    </row>
    <row r="4" spans="1:15" s="73" customFormat="1" ht="24.75" customHeight="1">
      <c r="A4" s="54" t="s">
        <v>38</v>
      </c>
      <c r="B4" s="197" t="str">
        <f>date</f>
        <v>12 et 13 mars 2022</v>
      </c>
      <c r="C4" s="198"/>
      <c r="D4" s="198"/>
      <c r="E4" s="198"/>
      <c r="F4" s="199"/>
      <c r="G4" s="79"/>
      <c r="H4" s="54" t="s">
        <v>39</v>
      </c>
      <c r="I4" s="104"/>
      <c r="K4" s="197" t="str">
        <f>catégorie</f>
        <v>Division 1 Masculine manche 2</v>
      </c>
      <c r="L4" s="198"/>
      <c r="M4" s="198"/>
      <c r="N4" s="198"/>
      <c r="O4" s="199"/>
    </row>
    <row r="5" spans="1:24" s="95" customFormat="1" ht="12.75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6" t="s">
        <v>137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6" t="s">
        <v>5</v>
      </c>
      <c r="N7" s="207"/>
      <c r="O7" s="208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01" t="s">
        <v>79</v>
      </c>
      <c r="Q8" s="202"/>
      <c r="R8" s="203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Le Puy en Velay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Lagny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18">IF(G9="f",B9,IF(H9="f",B9,B9+durée1))</f>
        <v>0.41666666666666663</v>
      </c>
      <c r="C10" s="19">
        <v>2</v>
      </c>
      <c r="D10" s="188" t="str">
        <f>PB2</f>
        <v>Lille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Nantes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Clermont Ferrand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Ermont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HOPE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Clamart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Lagny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Morlaix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Nantes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Neuilly sur Marne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Le Puy en Velay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Clermont Ferrand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Lille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HOPE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Ermont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Morlaix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Clamart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Neuilly sur Marne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>B18+durée1</f>
        <v>0.6041666666666667</v>
      </c>
      <c r="C19" s="194" t="s">
        <v>27</v>
      </c>
      <c r="D19" s="195"/>
      <c r="E19" s="195"/>
      <c r="F19" s="195"/>
      <c r="G19" s="195"/>
      <c r="H19" s="195"/>
      <c r="I19" s="195"/>
      <c r="J19" s="195"/>
      <c r="K19" s="195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>IF(G18="f",B19,IF(H18="f",B19,B19+durée1))</f>
        <v>0.6250000000000001</v>
      </c>
      <c r="C20" s="19">
        <v>11</v>
      </c>
      <c r="D20" s="188" t="str">
        <f>PA3</f>
        <v>Lagny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Clermont Ferrand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aca="true" t="shared" si="1" ref="B21:B30">IF(G20="f",B20,IF(H20="f",B20,B20+durée1))</f>
        <v>0.6458333333333335</v>
      </c>
      <c r="C21" s="19">
        <v>12</v>
      </c>
      <c r="D21" s="188" t="str">
        <f>PB4</f>
        <v>Nantes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HOPE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1"/>
        <v>0.6666666666666669</v>
      </c>
      <c r="C22" s="19">
        <v>13</v>
      </c>
      <c r="D22" s="188" t="str">
        <f>PA1</f>
        <v>Le Puy en Velay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Ermont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1"/>
        <v>0.6875000000000002</v>
      </c>
      <c r="C23" s="19">
        <v>14</v>
      </c>
      <c r="D23" s="188" t="str">
        <f>PB2</f>
        <v>Lille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Clamart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1"/>
        <v>0.7083333333333336</v>
      </c>
      <c r="C24" s="19">
        <v>15</v>
      </c>
      <c r="D24" s="188" t="str">
        <f>PA5</f>
        <v>Clermont Ferrand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Morlaix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1"/>
        <v>0.729166666666667</v>
      </c>
      <c r="C25" s="19">
        <v>16</v>
      </c>
      <c r="D25" s="188" t="str">
        <f>PB6</f>
        <v>HOPE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Neuilly sur Marne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1"/>
        <v>0.7500000000000003</v>
      </c>
      <c r="C26" s="19">
        <v>17</v>
      </c>
      <c r="D26" s="188" t="str">
        <f>PA3</f>
        <v>Lagny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Ermont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 t="shared" si="1"/>
        <v>0.7708333333333337</v>
      </c>
      <c r="C27" s="19">
        <v>18</v>
      </c>
      <c r="D27" s="188" t="str">
        <f>PB4</f>
        <v>Nantes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Clamart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 t="shared" si="1"/>
        <v>0.7916666666666671</v>
      </c>
      <c r="C28" s="19">
        <v>19</v>
      </c>
      <c r="D28" s="188" t="str">
        <f>PA1</f>
        <v>Le Puy en Velay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Morlaix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 t="shared" si="1"/>
        <v>0.8125000000000004</v>
      </c>
      <c r="C29" s="19">
        <v>20</v>
      </c>
      <c r="D29" s="188" t="str">
        <f>PB2</f>
        <v>Lille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Neuilly sur Marne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 t="shared" si="1"/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>IF(G31="f",B31,IF(H31="f",B31,B31+durée2))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>IF(G32="f",B32,IF(H32="f",B32,B32+durée2))</f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>IF(G33="f",B33,IF(H33="f",B33,B33+durée2))</f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111</v>
      </c>
      <c r="K34" s="188">
        <f>IF(poules!H28="","",poules!H28)</f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>IF(G34="f",B34,IF(H34="f",B34,B34+durée2))</f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>IF(G35="f",B35,IF(H35="f",B35,B35+durée2))</f>
        <v>0.45138888888888895</v>
      </c>
      <c r="C36" s="19">
        <f>C35+1</f>
        <v>26</v>
      </c>
      <c r="D36" s="188">
        <f>IF(poules!H31="","",poules!H31)</f>
      </c>
      <c r="E36" s="19" t="s">
        <v>112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>B36+durée2</f>
        <v>0.4750000000000001</v>
      </c>
      <c r="C37" s="194" t="s">
        <v>27</v>
      </c>
      <c r="D37" s="195"/>
      <c r="E37" s="195"/>
      <c r="F37" s="195"/>
      <c r="G37" s="195"/>
      <c r="H37" s="195"/>
      <c r="I37" s="195"/>
      <c r="J37" s="195"/>
      <c r="K37" s="195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>IF(G36="f",B37,IF(H36="f",B37,B37+durée2))</f>
        <v>0.4986111111111112</v>
      </c>
      <c r="C38" s="19">
        <f>C36+1</f>
        <v>27</v>
      </c>
      <c r="D38" s="188">
        <f>poules!C35</f>
      </c>
      <c r="E38" s="19" t="s">
        <v>113</v>
      </c>
      <c r="F38" s="16"/>
      <c r="G38" s="29"/>
      <c r="H38" s="29"/>
      <c r="I38" s="16"/>
      <c r="J38" s="32" t="s">
        <v>114</v>
      </c>
      <c r="K38" s="188">
        <f>poules!C36</f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aca="true" t="shared" si="2" ref="B39:B47">IF(G38="f",B38,IF(H38="f",B38,B38+durée2))</f>
        <v>0.5222222222222224</v>
      </c>
      <c r="C39" s="19">
        <f aca="true" t="shared" si="3" ref="C39:C46">C38+1</f>
        <v>28</v>
      </c>
      <c r="D39" s="188">
        <f>poules!H35</f>
      </c>
      <c r="E39" s="19" t="s">
        <v>115</v>
      </c>
      <c r="F39" s="16"/>
      <c r="G39" s="29"/>
      <c r="H39" s="29"/>
      <c r="I39" s="16"/>
      <c r="J39" s="31" t="s">
        <v>116</v>
      </c>
      <c r="K39" s="188">
        <f>poules!H36</f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2"/>
        <v>0.5458333333333335</v>
      </c>
      <c r="C40" s="19">
        <f t="shared" si="3"/>
        <v>29</v>
      </c>
      <c r="D40" s="188">
        <f>poules!C39</f>
      </c>
      <c r="E40" s="19" t="s">
        <v>117</v>
      </c>
      <c r="F40" s="16"/>
      <c r="G40" s="29"/>
      <c r="H40" s="29"/>
      <c r="I40" s="16"/>
      <c r="J40" s="31" t="s">
        <v>118</v>
      </c>
      <c r="K40" s="188">
        <f>poules!C40</f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2"/>
        <v>0.5694444444444446</v>
      </c>
      <c r="C41" s="19">
        <f t="shared" si="3"/>
        <v>30</v>
      </c>
      <c r="D41" s="188">
        <f>poules!H39</f>
      </c>
      <c r="E41" s="31" t="s">
        <v>119</v>
      </c>
      <c r="F41" s="16"/>
      <c r="G41" s="29"/>
      <c r="H41" s="29"/>
      <c r="I41" s="16"/>
      <c r="J41" s="31" t="s">
        <v>120</v>
      </c>
      <c r="K41" s="188">
        <f>poules!H40</f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2"/>
        <v>0.5930555555555558</v>
      </c>
      <c r="C42" s="19">
        <f t="shared" si="3"/>
        <v>31</v>
      </c>
      <c r="D42" s="188">
        <f>poules!C45</f>
      </c>
      <c r="E42" s="31" t="s">
        <v>121</v>
      </c>
      <c r="F42" s="16"/>
      <c r="G42" s="29"/>
      <c r="H42" s="29"/>
      <c r="I42" s="16"/>
      <c r="J42" s="31" t="s">
        <v>122</v>
      </c>
      <c r="K42" s="188">
        <f>poules!C46</f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2"/>
        <v>0.6166666666666669</v>
      </c>
      <c r="C43" s="19">
        <f t="shared" si="3"/>
        <v>32</v>
      </c>
      <c r="D43" s="188">
        <f>poules!H45</f>
      </c>
      <c r="E43" s="31" t="s">
        <v>123</v>
      </c>
      <c r="F43" s="16"/>
      <c r="G43" s="29"/>
      <c r="H43" s="29"/>
      <c r="I43" s="16"/>
      <c r="J43" s="31" t="s">
        <v>124</v>
      </c>
      <c r="K43" s="188">
        <f>poules!H46</f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2"/>
        <v>0.6402777777777781</v>
      </c>
      <c r="C44" s="19">
        <f t="shared" si="3"/>
        <v>33</v>
      </c>
      <c r="D44" s="188">
        <f>poules!P45</f>
      </c>
      <c r="E44" s="31" t="s">
        <v>125</v>
      </c>
      <c r="F44" s="16"/>
      <c r="G44" s="29"/>
      <c r="H44" s="29"/>
      <c r="I44" s="16"/>
      <c r="J44" s="31" t="s">
        <v>126</v>
      </c>
      <c r="K44" s="188">
        <f>poules!P46</f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2"/>
        <v>0.6638888888888892</v>
      </c>
      <c r="C45" s="19">
        <f t="shared" si="3"/>
        <v>34</v>
      </c>
      <c r="D45" s="188">
        <f>poules!E49</f>
      </c>
      <c r="E45" s="31" t="s">
        <v>127</v>
      </c>
      <c r="F45" s="16"/>
      <c r="G45" s="29"/>
      <c r="H45" s="29"/>
      <c r="I45" s="16"/>
      <c r="J45" s="31" t="s">
        <v>128</v>
      </c>
      <c r="K45" s="188">
        <f>poules!E50</f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29</v>
      </c>
      <c r="B46" s="52">
        <f t="shared" si="2"/>
        <v>0.6875000000000003</v>
      </c>
      <c r="C46" s="19">
        <f t="shared" si="3"/>
        <v>35</v>
      </c>
      <c r="D46" s="188">
        <f>poules!M49</f>
      </c>
      <c r="E46" s="31" t="s">
        <v>129</v>
      </c>
      <c r="F46" s="16"/>
      <c r="G46" s="29"/>
      <c r="H46" s="29"/>
      <c r="I46" s="16"/>
      <c r="J46" s="31" t="s">
        <v>130</v>
      </c>
      <c r="K46" s="188">
        <f>poules!M50</f>
      </c>
      <c r="L46" s="16"/>
      <c r="M46" s="179"/>
      <c r="N46" s="187"/>
      <c r="O46" s="187"/>
      <c r="P46" s="128"/>
      <c r="Q46" s="129"/>
      <c r="R46" s="130"/>
    </row>
    <row r="47" spans="1:15" s="10" customFormat="1" ht="15" thickBot="1" thickTop="1">
      <c r="A47" s="59" t="s">
        <v>29</v>
      </c>
      <c r="B47" s="52">
        <f t="shared" si="2"/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97" t="str">
        <f>saison</f>
        <v>2021 - 2022</v>
      </c>
      <c r="K1" s="198"/>
      <c r="L1" s="198"/>
      <c r="M1" s="198"/>
      <c r="N1" s="198"/>
      <c r="O1" s="198"/>
      <c r="P1" s="198"/>
      <c r="Q1" s="198"/>
      <c r="R1" s="198"/>
      <c r="S1" s="199"/>
    </row>
    <row r="2" spans="6:19" s="71" customFormat="1" ht="30" customHeight="1">
      <c r="F2" s="72"/>
      <c r="G2" s="72"/>
      <c r="H2" s="54" t="s">
        <v>37</v>
      </c>
      <c r="J2" s="225" t="str">
        <f>lieu</f>
        <v>Le Puy en Velay</v>
      </c>
      <c r="K2" s="226"/>
      <c r="L2" s="226"/>
      <c r="M2" s="226"/>
      <c r="N2" s="226"/>
      <c r="O2" s="226"/>
      <c r="P2" s="226"/>
      <c r="Q2" s="226"/>
      <c r="R2" s="226"/>
      <c r="S2" s="227"/>
    </row>
    <row r="3" spans="12:19" s="73" customFormat="1" ht="25.5" customHeight="1">
      <c r="L3" s="200" t="s">
        <v>70</v>
      </c>
      <c r="M3" s="200"/>
      <c r="N3" s="200"/>
      <c r="O3" s="200"/>
      <c r="P3" s="200"/>
      <c r="Q3" s="200"/>
      <c r="R3" s="200"/>
      <c r="S3" s="200"/>
    </row>
    <row r="4" spans="1:20" s="73" customFormat="1" ht="21" customHeight="1">
      <c r="A4" s="54" t="s">
        <v>38</v>
      </c>
      <c r="C4" s="197" t="str">
        <f>date</f>
        <v>12 et 13 mars 2022</v>
      </c>
      <c r="D4" s="198"/>
      <c r="E4" s="198"/>
      <c r="F4" s="198"/>
      <c r="G4" s="198"/>
      <c r="H4" s="199"/>
      <c r="I4" s="204" t="s">
        <v>39</v>
      </c>
      <c r="J4" s="204"/>
      <c r="K4" s="205"/>
      <c r="L4" s="197" t="str">
        <f>catégorie</f>
        <v>Division 1 Masculine manche 2</v>
      </c>
      <c r="M4" s="198"/>
      <c r="N4" s="198"/>
      <c r="O4" s="198"/>
      <c r="P4" s="198"/>
      <c r="Q4" s="198"/>
      <c r="R4" s="198"/>
      <c r="S4" s="198"/>
      <c r="T4" s="199"/>
    </row>
    <row r="5" spans="1:24" s="95" customFormat="1" ht="18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6" t="s">
        <v>137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24" t="s">
        <v>30</v>
      </c>
      <c r="Q7" s="224"/>
      <c r="R7" s="224" t="s">
        <v>31</v>
      </c>
      <c r="S7" s="224"/>
      <c r="T7" s="75"/>
      <c r="U7" s="75"/>
      <c r="V7" s="75"/>
      <c r="W7" s="75"/>
      <c r="X7" s="75"/>
    </row>
    <row r="8" spans="2:19" ht="16.5" thickBot="1" thickTop="1">
      <c r="B8" s="40">
        <v>1</v>
      </c>
      <c r="C8" s="101" t="str">
        <f>PA1</f>
        <v>Le Puy en Velay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>
        <f>CalculPointMatchs(D8,D9,G8,G10,J8,J11,M8,M12)</f>
      </c>
      <c r="O8" s="33">
        <f>IF(AND(N8&lt;&gt;"",N9&lt;&gt;"",N10&lt;&gt;"",N11&lt;&gt;"",N12&lt;&gt;""),RANK(N8,N$8:N$12),"")</f>
      </c>
      <c r="P8" s="223">
        <f>SUM(D9,G10,J11,M12)</f>
        <v>0</v>
      </c>
      <c r="Q8" s="222"/>
      <c r="R8" s="221">
        <f>SUM(D8:M8)</f>
        <v>0</v>
      </c>
      <c r="S8" s="222"/>
    </row>
    <row r="9" spans="2:19" ht="16.5" thickBot="1" thickTop="1">
      <c r="B9" s="42">
        <v>3</v>
      </c>
      <c r="C9" s="102" t="str">
        <f>PA3</f>
        <v>Lagny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23">
        <f>SUM(D8,F12,I10,L11)</f>
        <v>0</v>
      </c>
      <c r="Q9" s="222"/>
      <c r="R9" s="221">
        <f>SUM(D9:M9)</f>
        <v>0</v>
      </c>
      <c r="S9" s="222"/>
    </row>
    <row r="10" spans="2:19" ht="16.5" thickBot="1" thickTop="1">
      <c r="B10" s="42">
        <v>5</v>
      </c>
      <c r="C10" s="102" t="str">
        <f>PA5</f>
        <v>Clermont Ferrand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23">
        <f>SUM(E11,G8,I9,K12)</f>
        <v>0</v>
      </c>
      <c r="Q10" s="222"/>
      <c r="R10" s="221">
        <f>SUM(D10:M10)</f>
        <v>0</v>
      </c>
      <c r="S10" s="222"/>
    </row>
    <row r="11" spans="2:19" ht="16.5" thickBot="1" thickTop="1">
      <c r="B11" s="42">
        <v>7</v>
      </c>
      <c r="C11" s="102" t="str">
        <f>PA7</f>
        <v>Ermont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23">
        <f>SUM(E10,H12,J8,L9)</f>
        <v>0</v>
      </c>
      <c r="Q11" s="222"/>
      <c r="R11" s="221">
        <f>SUM(D11:M11)</f>
        <v>0</v>
      </c>
      <c r="S11" s="222"/>
    </row>
    <row r="12" spans="2:19" ht="16.5" thickBot="1" thickTop="1">
      <c r="B12" s="53">
        <v>9</v>
      </c>
      <c r="C12" s="103" t="str">
        <f>PA9</f>
        <v>Morlaix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23">
        <f>SUM(F9,H11,K10,M8)</f>
        <v>0</v>
      </c>
      <c r="Q12" s="222"/>
      <c r="R12" s="221">
        <f>SUM(D12:M12)</f>
        <v>0</v>
      </c>
      <c r="S12" s="222"/>
    </row>
    <row r="13" spans="2:23" ht="1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24" t="s">
        <v>30</v>
      </c>
      <c r="Q15" s="224"/>
      <c r="R15" s="224" t="s">
        <v>31</v>
      </c>
      <c r="S15" s="224"/>
    </row>
    <row r="16" spans="2:19" ht="16.5" thickBot="1" thickTop="1">
      <c r="B16" s="40">
        <v>2</v>
      </c>
      <c r="C16" s="101" t="str">
        <f>PB2</f>
        <v>Lille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23">
        <f>SUM(D17,G18,J19,M20)</f>
        <v>0</v>
      </c>
      <c r="Q16" s="222"/>
      <c r="R16" s="221">
        <f>SUM(D16:M16)</f>
        <v>0</v>
      </c>
      <c r="S16" s="222"/>
    </row>
    <row r="17" spans="2:19" ht="16.5" thickBot="1" thickTop="1">
      <c r="B17" s="42">
        <v>4</v>
      </c>
      <c r="C17" s="102" t="str">
        <f>PB4</f>
        <v>Nantes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23">
        <f>SUM(D16,F20,I18,L19)</f>
        <v>0</v>
      </c>
      <c r="Q17" s="222"/>
      <c r="R17" s="221">
        <f>SUM(D17:M17)</f>
        <v>0</v>
      </c>
      <c r="S17" s="222"/>
    </row>
    <row r="18" spans="2:19" ht="16.5" thickBot="1" thickTop="1">
      <c r="B18" s="42">
        <v>6</v>
      </c>
      <c r="C18" s="102" t="str">
        <f>PB6</f>
        <v>HOPE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23">
        <f>SUM(E19,G16,I17,K20)</f>
        <v>0</v>
      </c>
      <c r="Q18" s="222"/>
      <c r="R18" s="221">
        <f>SUM(D18:M18)</f>
        <v>0</v>
      </c>
      <c r="S18" s="222"/>
    </row>
    <row r="19" spans="2:19" ht="16.5" thickBot="1" thickTop="1">
      <c r="B19" s="42">
        <v>8</v>
      </c>
      <c r="C19" s="102" t="str">
        <f>PB8</f>
        <v>Clamart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23">
        <f>SUM(E18,H20,J16,L17)</f>
        <v>0</v>
      </c>
      <c r="Q19" s="222"/>
      <c r="R19" s="221">
        <f>SUM(D19:M19)</f>
        <v>0</v>
      </c>
      <c r="S19" s="222"/>
    </row>
    <row r="20" spans="2:19" ht="16.5" thickBot="1" thickTop="1">
      <c r="B20" s="53">
        <v>10</v>
      </c>
      <c r="C20" s="103" t="str">
        <f>PB10</f>
        <v>Neuilly sur Marne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23">
        <f>SUM(F17,H19,K18,M16)</f>
        <v>0</v>
      </c>
      <c r="Q20" s="222"/>
      <c r="R20" s="221">
        <f>SUM(D20:M20)</f>
        <v>0</v>
      </c>
      <c r="S20" s="222"/>
    </row>
    <row r="21" spans="2:22" ht="1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5.75" thickBot="1">
      <c r="B22" s="138"/>
      <c r="C22" s="138"/>
      <c r="D22" s="138" t="s">
        <v>100</v>
      </c>
      <c r="E22" s="163"/>
      <c r="F22" s="43"/>
      <c r="G22" s="43"/>
      <c r="H22" s="138"/>
      <c r="I22" s="138"/>
      <c r="J22" s="138"/>
      <c r="K22" s="138"/>
      <c r="L22" s="138" t="s">
        <v>101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">
      <c r="B23" s="164"/>
      <c r="C23" s="164"/>
      <c r="D23" s="140" t="s">
        <v>26</v>
      </c>
      <c r="E23" s="212">
        <f>_xlfn.IFERROR(INDEX(C16:C20,MATCH(4,O16:O20,0)),"")</f>
      </c>
      <c r="F23" s="213"/>
      <c r="G23" s="213"/>
      <c r="H23" s="214"/>
      <c r="I23" s="166">
        <f>IF(grille!G31&lt;&gt;"",grille!G31,"")</f>
      </c>
      <c r="J23" s="167"/>
      <c r="K23" s="43"/>
      <c r="L23" s="140" t="s">
        <v>25</v>
      </c>
      <c r="M23" s="212">
        <f>_xlfn.IFERROR(INDEX(C16:C20,MATCH(5,O16:O20,0)),"")</f>
      </c>
      <c r="N23" s="213"/>
      <c r="O23" s="213"/>
      <c r="P23" s="214"/>
      <c r="Q23" s="166">
        <f>IF(grille!G32&lt;&gt;"",grille!G32,"")</f>
      </c>
      <c r="R23" s="138"/>
      <c r="S23" s="164"/>
      <c r="T23" s="164"/>
    </row>
    <row r="24" spans="2:20" ht="15.75" thickBot="1">
      <c r="B24" s="164"/>
      <c r="C24" s="164"/>
      <c r="D24" s="141" t="s">
        <v>23</v>
      </c>
      <c r="E24" s="218">
        <f>_xlfn.IFERROR(INDEX(C8:C12,MATCH(5,O8:O12,0)),"")</f>
      </c>
      <c r="F24" s="219"/>
      <c r="G24" s="219"/>
      <c r="H24" s="220"/>
      <c r="I24" s="169">
        <f>IF(grille!H31&lt;&gt;"",grille!H31,"")</f>
      </c>
      <c r="J24" s="167"/>
      <c r="K24" s="43"/>
      <c r="L24" s="141" t="s">
        <v>24</v>
      </c>
      <c r="M24" s="218">
        <f>_xlfn.IFERROR(INDEX(C8:C12,MATCH(4,O8:O12,0)),"")</f>
      </c>
      <c r="N24" s="219"/>
      <c r="O24" s="219"/>
      <c r="P24" s="220"/>
      <c r="Q24" s="169">
        <f>IF(grille!H32&lt;&gt;"",grille!H32,"")</f>
      </c>
      <c r="R24" s="138"/>
      <c r="S24" s="164"/>
      <c r="T24" s="164"/>
    </row>
    <row r="25" spans="2:22" ht="1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5.75" thickBot="1">
      <c r="B26" s="138" t="s">
        <v>102</v>
      </c>
      <c r="C26" s="138"/>
      <c r="D26" s="138"/>
      <c r="E26" s="43"/>
      <c r="F26" s="138"/>
      <c r="G26" s="138" t="s">
        <v>103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09">
        <f>_xlfn.IFERROR(INDEX(C8:C12,MATCH(1,O8:O12,0)),"")</f>
      </c>
      <c r="I27" s="210"/>
      <c r="J27" s="210"/>
      <c r="K27" s="211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5.7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111</v>
      </c>
      <c r="H28" s="215">
        <f>Gagnant(E23:I24)</f>
      </c>
      <c r="I28" s="216"/>
      <c r="J28" s="216"/>
      <c r="K28" s="217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5.75" thickBot="1">
      <c r="B30" s="138" t="s">
        <v>104</v>
      </c>
      <c r="C30" s="138"/>
      <c r="D30" s="138"/>
      <c r="E30" s="138"/>
      <c r="F30" s="43"/>
      <c r="G30" s="138" t="s">
        <v>105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112</v>
      </c>
      <c r="H31" s="209">
        <f>Gagnant(M23:Q24)</f>
      </c>
      <c r="I31" s="210"/>
      <c r="J31" s="210"/>
      <c r="K31" s="211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5.7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15">
        <f>_xlfn.IFERROR(INDEX(C16:C20,MATCH(1,O16:O20,0)),"")</f>
      </c>
      <c r="I32" s="216"/>
      <c r="J32" s="216"/>
      <c r="K32" s="217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5.75" thickBot="1">
      <c r="B34" s="138" t="s">
        <v>106</v>
      </c>
      <c r="C34" s="138"/>
      <c r="D34" s="138"/>
      <c r="E34" s="43"/>
      <c r="F34" s="138"/>
      <c r="G34" s="138" t="s">
        <v>107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">
      <c r="B35" s="140" t="s">
        <v>113</v>
      </c>
      <c r="C35" s="172">
        <f>Perdant(C27:D28)</f>
      </c>
      <c r="D35" s="166">
        <f>IF(grille!G38&lt;&gt;"",grille!G38,"")</f>
      </c>
      <c r="E35" s="43"/>
      <c r="F35" s="167"/>
      <c r="G35" s="140" t="s">
        <v>115</v>
      </c>
      <c r="H35" s="212">
        <f>Gagnant(C27:D28)</f>
      </c>
      <c r="I35" s="213"/>
      <c r="J35" s="213"/>
      <c r="K35" s="214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5.75" thickBot="1">
      <c r="B36" s="141" t="s">
        <v>114</v>
      </c>
      <c r="C36" s="39">
        <f>Perdant(H27:L28)</f>
      </c>
      <c r="D36" s="169">
        <f>IF(grille!H38&lt;&gt;"",grille!H38,"")</f>
      </c>
      <c r="E36" s="43"/>
      <c r="F36" s="167"/>
      <c r="G36" s="141" t="s">
        <v>116</v>
      </c>
      <c r="H36" s="218">
        <f>Gagnant(H27:L28)</f>
      </c>
      <c r="I36" s="219"/>
      <c r="J36" s="219"/>
      <c r="K36" s="220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5.75" thickBot="1">
      <c r="B38" s="139" t="s">
        <v>108</v>
      </c>
      <c r="C38" s="138"/>
      <c r="D38" s="138"/>
      <c r="E38" s="138"/>
      <c r="F38" s="43"/>
      <c r="G38" s="139" t="s">
        <v>136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">
      <c r="B39" s="140" t="s">
        <v>117</v>
      </c>
      <c r="C39" s="165">
        <f>Perdant(C31:D32)</f>
      </c>
      <c r="D39" s="166">
        <f>IF(grille!G40&lt;&gt;"",grille!G40,"")</f>
      </c>
      <c r="E39" s="167"/>
      <c r="F39" s="43"/>
      <c r="G39" s="140" t="s">
        <v>119</v>
      </c>
      <c r="H39" s="212">
        <f>Gagnant(C31:D32)</f>
      </c>
      <c r="I39" s="213"/>
      <c r="J39" s="213"/>
      <c r="K39" s="214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5.75" thickBot="1">
      <c r="B40" s="141" t="s">
        <v>118</v>
      </c>
      <c r="C40" s="168">
        <f>Perdant(H31:L32)</f>
      </c>
      <c r="D40" s="169">
        <f>IF(grille!H40&lt;&gt;"",grille!H40,"")</f>
      </c>
      <c r="E40" s="167"/>
      <c r="F40" s="43"/>
      <c r="G40" s="141" t="s">
        <v>120</v>
      </c>
      <c r="H40" s="218">
        <f>Gagnant(H31:L32)</f>
      </c>
      <c r="I40" s="219"/>
      <c r="J40" s="219"/>
      <c r="K40" s="220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5.75" thickBot="1">
      <c r="B44" s="139"/>
      <c r="C44" s="26" t="s">
        <v>135</v>
      </c>
      <c r="D44" s="26"/>
      <c r="E44" s="26"/>
      <c r="F44" s="43"/>
      <c r="G44" s="43"/>
      <c r="H44" s="26" t="s">
        <v>134</v>
      </c>
      <c r="I44" s="26"/>
      <c r="J44" s="26"/>
      <c r="K44" s="26"/>
      <c r="L44" s="26"/>
      <c r="M44" s="26"/>
      <c r="N44" s="44"/>
      <c r="O44" s="26"/>
      <c r="P44" s="26" t="s">
        <v>133</v>
      </c>
      <c r="Q44" s="26"/>
      <c r="R44" s="26"/>
      <c r="S44" s="138"/>
      <c r="T44" s="138"/>
      <c r="U44" s="20"/>
      <c r="V44" s="20"/>
    </row>
    <row r="45" spans="2:22" ht="15">
      <c r="B45" s="140" t="s">
        <v>121</v>
      </c>
      <c r="C45" s="165">
        <f>Perdant(M23:Q24)</f>
      </c>
      <c r="D45" s="166">
        <f>IF(grille!G42&lt;&gt;"",grille!G42,"")</f>
      </c>
      <c r="E45" s="50"/>
      <c r="F45" s="43"/>
      <c r="G45" s="140" t="s">
        <v>123</v>
      </c>
      <c r="H45" s="212">
        <f>Perdant(C35:D36)</f>
      </c>
      <c r="I45" s="213"/>
      <c r="J45" s="213"/>
      <c r="K45" s="214"/>
      <c r="L45" s="166">
        <f>IF(grille!G43&lt;&gt;"",grille!G43,"")</f>
      </c>
      <c r="M45" s="50"/>
      <c r="N45" s="176"/>
      <c r="O45" s="140" t="s">
        <v>125</v>
      </c>
      <c r="P45" s="212">
        <f>Gagnant(C35:D36)</f>
      </c>
      <c r="Q45" s="213"/>
      <c r="R45" s="213"/>
      <c r="S45" s="214"/>
      <c r="T45" s="166">
        <f>IF(grille!G44&lt;&gt;"",grille!G44,"")</f>
      </c>
      <c r="U45" s="50"/>
      <c r="V45" s="20"/>
    </row>
    <row r="46" spans="2:22" ht="15.75" thickBot="1">
      <c r="B46" s="141" t="s">
        <v>122</v>
      </c>
      <c r="C46" s="168">
        <f>Perdant(E23:I24)</f>
      </c>
      <c r="D46" s="169">
        <f>IF(grille!H42&lt;&gt;"",grille!H42,"")</f>
      </c>
      <c r="E46" s="50"/>
      <c r="F46" s="43"/>
      <c r="G46" s="141" t="s">
        <v>124</v>
      </c>
      <c r="H46" s="218">
        <f>Perdant(C39:D40)</f>
      </c>
      <c r="I46" s="219"/>
      <c r="J46" s="219"/>
      <c r="K46" s="220"/>
      <c r="L46" s="169">
        <f>IF(grille!H43&lt;&gt;"",grille!H43,"")</f>
      </c>
      <c r="M46" s="50"/>
      <c r="N46" s="176"/>
      <c r="O46" s="141" t="s">
        <v>126</v>
      </c>
      <c r="P46" s="218">
        <f>Gagnant(C39:D40)</f>
      </c>
      <c r="Q46" s="219"/>
      <c r="R46" s="219"/>
      <c r="S46" s="220"/>
      <c r="T46" s="169">
        <f>IF(grille!H44&lt;&gt;"",grille!H44,"")</f>
      </c>
      <c r="U46" s="50"/>
      <c r="V46" s="20"/>
    </row>
    <row r="47" spans="2:22" ht="1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5.75" thickBot="1">
      <c r="B48" s="138"/>
      <c r="C48" s="43"/>
      <c r="D48" s="43"/>
      <c r="E48" s="26" t="s">
        <v>132</v>
      </c>
      <c r="F48" s="26"/>
      <c r="G48" s="45"/>
      <c r="H48" s="26"/>
      <c r="I48" s="26"/>
      <c r="J48" s="26"/>
      <c r="K48" s="44"/>
      <c r="L48" s="26"/>
      <c r="M48" s="26" t="s">
        <v>131</v>
      </c>
      <c r="N48" s="26"/>
      <c r="O48" s="138"/>
      <c r="P48" s="138"/>
      <c r="Q48" s="138"/>
      <c r="R48" s="138"/>
      <c r="S48" s="138"/>
      <c r="T48" s="164"/>
    </row>
    <row r="49" spans="2:20" ht="15">
      <c r="B49" s="167"/>
      <c r="C49" s="43"/>
      <c r="D49" s="140" t="s">
        <v>127</v>
      </c>
      <c r="E49" s="212">
        <f>Perdant(H35:L36)</f>
      </c>
      <c r="F49" s="213"/>
      <c r="G49" s="213"/>
      <c r="H49" s="214"/>
      <c r="I49" s="166">
        <f>IF(grille!G45&lt;&gt;"",grille!G45,"")</f>
      </c>
      <c r="J49" s="50"/>
      <c r="K49" s="167"/>
      <c r="L49" s="140" t="s">
        <v>129</v>
      </c>
      <c r="M49" s="212">
        <f>Gagnant(H35:L36)</f>
      </c>
      <c r="N49" s="213"/>
      <c r="O49" s="213"/>
      <c r="P49" s="214"/>
      <c r="Q49" s="166">
        <f>IF(grille!G46&lt;&gt;"",grille!G46,"")</f>
      </c>
      <c r="R49" s="50"/>
      <c r="S49" s="138"/>
      <c r="T49" s="164"/>
    </row>
    <row r="50" spans="2:20" ht="15.75" thickBot="1">
      <c r="B50" s="167"/>
      <c r="C50" s="43"/>
      <c r="D50" s="141" t="s">
        <v>128</v>
      </c>
      <c r="E50" s="218">
        <f>Perdant(H39:L40)</f>
      </c>
      <c r="F50" s="219"/>
      <c r="G50" s="219"/>
      <c r="H50" s="220"/>
      <c r="I50" s="169">
        <f>IF(grille!H45&lt;&gt;"",grille!H45,"")</f>
      </c>
      <c r="J50" s="50"/>
      <c r="K50" s="167"/>
      <c r="L50" s="141" t="s">
        <v>130</v>
      </c>
      <c r="M50" s="218">
        <f>Gagnant(H39:L40)</f>
      </c>
      <c r="N50" s="219"/>
      <c r="O50" s="219"/>
      <c r="P50" s="220"/>
      <c r="Q50" s="169">
        <f>IF(grille!H46&lt;&gt;"",grille!H46,"")</f>
      </c>
      <c r="R50" s="50"/>
      <c r="S50" s="138"/>
      <c r="T50" s="164"/>
    </row>
    <row r="52" spans="1:26" ht="1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1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2021 - 2022</v>
      </c>
      <c r="C3" s="78"/>
    </row>
    <row r="4" spans="1:3" s="73" customFormat="1" ht="21" customHeight="1">
      <c r="A4" s="54" t="s">
        <v>38</v>
      </c>
      <c r="B4" s="77" t="str">
        <f>date</f>
        <v>12 et 13 mars 2022</v>
      </c>
      <c r="C4" s="78"/>
    </row>
    <row r="5" spans="1:5" s="80" customFormat="1" ht="15">
      <c r="A5" s="20"/>
      <c r="B5" s="20"/>
      <c r="C5" s="20"/>
      <c r="D5" s="20"/>
      <c r="E5" s="21"/>
    </row>
    <row r="6" spans="1:3" s="80" customFormat="1" ht="17.25">
      <c r="A6" s="54" t="s">
        <v>37</v>
      </c>
      <c r="B6" s="77" t="str">
        <f>lieu</f>
        <v>Le Puy en Velay</v>
      </c>
      <c r="C6" s="81"/>
    </row>
    <row r="7" spans="1:3" s="80" customFormat="1" ht="17.25">
      <c r="A7" s="54" t="s">
        <v>39</v>
      </c>
      <c r="B7" s="77" t="str">
        <f>catégorie</f>
        <v>Division 1 Masculine manche 2</v>
      </c>
      <c r="C7" s="78"/>
    </row>
    <row r="8" spans="1:5" ht="15">
      <c r="A8" s="27"/>
      <c r="B8" s="27"/>
      <c r="C8" s="27"/>
      <c r="D8" s="27"/>
      <c r="E8" s="28"/>
    </row>
    <row r="9" ht="39.75" customHeight="1"/>
    <row r="10" spans="2:3" ht="24.75" customHeight="1">
      <c r="B10" s="189">
        <f>Gagnant(poules!M49:Q50)</f>
      </c>
      <c r="C10" s="132">
        <v>1</v>
      </c>
    </row>
    <row r="11" spans="2:3" ht="24.75" customHeight="1">
      <c r="B11" s="131">
        <f>Perdant(poules!M49:Q50)</f>
      </c>
      <c r="C11" s="132">
        <v>2</v>
      </c>
    </row>
    <row r="12" spans="2:3" ht="24.75" customHeight="1">
      <c r="B12" s="131">
        <f>Gagnant(poules!E49:I50)</f>
      </c>
      <c r="C12" s="134">
        <v>3</v>
      </c>
    </row>
    <row r="13" spans="2:3" ht="24.75" customHeight="1">
      <c r="B13" s="133">
        <f>Perdant(poules!E49:I50)</f>
      </c>
      <c r="C13" s="132">
        <v>4</v>
      </c>
    </row>
    <row r="14" spans="2:3" ht="24.75" customHeight="1">
      <c r="B14" s="131">
        <f>Gagnant(poules!P45:T46)</f>
      </c>
      <c r="C14" s="132">
        <v>5</v>
      </c>
    </row>
    <row r="15" spans="2:3" ht="24.75" customHeight="1">
      <c r="B15" s="133">
        <f>Perdant(poules!P45:T46)</f>
      </c>
      <c r="C15" s="132">
        <v>6</v>
      </c>
    </row>
    <row r="16" spans="2:3" ht="24.75" customHeight="1">
      <c r="B16" s="131">
        <f>Gagnant(poules!H45:L46)</f>
      </c>
      <c r="C16" s="132">
        <v>7</v>
      </c>
    </row>
    <row r="17" spans="2:3" ht="24.75" customHeight="1">
      <c r="B17" s="133">
        <f>Perdant(poules!H45:L46)</f>
      </c>
      <c r="C17" s="132">
        <v>8</v>
      </c>
    </row>
    <row r="18" spans="2:3" ht="24.75" customHeight="1">
      <c r="B18" s="131">
        <f>Gagnant(poules!C45:D46)</f>
      </c>
      <c r="C18" s="132">
        <v>9</v>
      </c>
    </row>
    <row r="19" spans="2:3" ht="24.75" customHeight="1" thickBot="1">
      <c r="B19" s="136">
        <f>Perdant(poules!C45:D46)</f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181</v>
      </c>
      <c r="I1" s="109" t="s">
        <v>182</v>
      </c>
      <c r="J1" s="109" t="s">
        <v>183</v>
      </c>
      <c r="K1" s="159" t="s">
        <v>184</v>
      </c>
    </row>
    <row r="2" spans="1:11" ht="12.75">
      <c r="A2" s="160" t="s">
        <v>151</v>
      </c>
      <c r="B2" s="70" t="s">
        <v>174</v>
      </c>
      <c r="C2" s="70" t="s">
        <v>175</v>
      </c>
      <c r="D2" s="160" t="s">
        <v>188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202</v>
      </c>
    </row>
    <row r="3" spans="1:11" ht="12.75">
      <c r="A3" s="160" t="s">
        <v>150</v>
      </c>
      <c r="B3" s="70" t="s">
        <v>170</v>
      </c>
      <c r="C3" s="70" t="s">
        <v>171</v>
      </c>
      <c r="D3" s="160" t="s">
        <v>191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196</v>
      </c>
    </row>
    <row r="4" spans="1:11" ht="12.75">
      <c r="A4" s="160" t="s">
        <v>155</v>
      </c>
      <c r="B4" s="70" t="s">
        <v>172</v>
      </c>
      <c r="C4" s="70" t="s">
        <v>173</v>
      </c>
      <c r="D4" s="160" t="s">
        <v>192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199</v>
      </c>
    </row>
    <row r="5" spans="1:11" ht="12.75">
      <c r="A5" s="160" t="s">
        <v>156</v>
      </c>
      <c r="B5" s="70" t="s">
        <v>176</v>
      </c>
      <c r="C5" s="70" t="s">
        <v>173</v>
      </c>
      <c r="D5" s="160" t="s">
        <v>187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198</v>
      </c>
    </row>
    <row r="6" spans="1:11" ht="12.75">
      <c r="A6" s="160" t="s">
        <v>154</v>
      </c>
      <c r="B6" s="70" t="s">
        <v>168</v>
      </c>
      <c r="C6" s="70" t="s">
        <v>169</v>
      </c>
      <c r="D6" s="160" t="s">
        <v>186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197</v>
      </c>
    </row>
    <row r="7" spans="1:11" ht="12.75">
      <c r="A7" s="160" t="s">
        <v>149</v>
      </c>
      <c r="B7" s="70" t="s">
        <v>162</v>
      </c>
      <c r="C7" s="70" t="s">
        <v>163</v>
      </c>
      <c r="D7" s="160" t="s">
        <v>190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194</v>
      </c>
    </row>
    <row r="8" spans="1:11" ht="12.75">
      <c r="A8" s="160" t="s">
        <v>148</v>
      </c>
      <c r="B8" s="70" t="s">
        <v>164</v>
      </c>
      <c r="C8" s="70" t="s">
        <v>165</v>
      </c>
      <c r="D8" s="160" t="s">
        <v>185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195</v>
      </c>
    </row>
    <row r="9" spans="1:11" ht="12.75">
      <c r="A9" s="160" t="s">
        <v>153</v>
      </c>
      <c r="B9" s="70" t="s">
        <v>166</v>
      </c>
      <c r="C9" s="70" t="s">
        <v>167</v>
      </c>
      <c r="D9" s="160" t="s">
        <v>189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201</v>
      </c>
    </row>
    <row r="10" spans="1:11" ht="12.75">
      <c r="A10" s="160" t="s">
        <v>152</v>
      </c>
      <c r="B10" s="70" t="s">
        <v>177</v>
      </c>
      <c r="C10" s="70" t="s">
        <v>178</v>
      </c>
      <c r="D10" s="160" t="s">
        <v>193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">
      <c r="A1" s="228" t="s">
        <v>40</v>
      </c>
      <c r="B1" s="228"/>
      <c r="C1" s="228"/>
      <c r="D1" s="82"/>
      <c r="E1" s="82"/>
      <c r="F1" s="82"/>
      <c r="G1" s="229" t="s">
        <v>41</v>
      </c>
      <c r="H1" s="229"/>
      <c r="I1" s="229"/>
      <c r="J1" s="229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0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1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CNC CNHS</cp:lastModifiedBy>
  <cp:lastPrinted>2015-11-08T07:13:02Z</cp:lastPrinted>
  <dcterms:created xsi:type="dcterms:W3CDTF">1997-11-08T13:41:57Z</dcterms:created>
  <dcterms:modified xsi:type="dcterms:W3CDTF">2022-02-06T19:35:55Z</dcterms:modified>
  <cp:category/>
  <cp:version/>
  <cp:contentType/>
  <cp:contentStatus/>
</cp:coreProperties>
</file>